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TRICK\Bureau\Modeles\"/>
    </mc:Choice>
  </mc:AlternateContent>
  <xr:revisionPtr revIDLastSave="0" documentId="13_ncr:1_{203AF0CE-4331-4857-90BE-BD38D03B67FF}" xr6:coauthVersionLast="47" xr6:coauthVersionMax="47" xr10:uidLastSave="{00000000-0000-0000-0000-000000000000}"/>
  <bookViews>
    <workbookView xWindow="32352" yWindow="1500" windowWidth="27480" windowHeight="14376" xr2:uid="{A83532C5-C416-4FFB-8D07-E3830A6E7222}"/>
  </bookViews>
  <sheets>
    <sheet name="moins de 50" sheetId="1" r:id="rId1"/>
    <sheet name="Plus de 50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  <c r="E15" i="1" l="1"/>
  <c r="E16" i="1" s="1"/>
  <c r="C15" i="1"/>
  <c r="C16" i="1" s="1"/>
  <c r="E11" i="1"/>
  <c r="E15" i="2"/>
  <c r="E16" i="2" s="1"/>
  <c r="C15" i="2"/>
  <c r="C16" i="2" s="1"/>
  <c r="C17" i="1" l="1"/>
  <c r="C18" i="1" s="1"/>
  <c r="C19" i="1" s="1"/>
  <c r="C20" i="1" s="1"/>
  <c r="C21" i="1" s="1"/>
  <c r="C22" i="1" s="1"/>
  <c r="C23" i="1" s="1"/>
  <c r="E17" i="1"/>
  <c r="E18" i="1" s="1"/>
  <c r="E19" i="1" s="1"/>
  <c r="E20" i="1" s="1"/>
  <c r="E21" i="1" s="1"/>
  <c r="E22" i="1" s="1"/>
  <c r="E23" i="1" s="1"/>
  <c r="E24" i="1" s="1"/>
  <c r="C17" i="2"/>
  <c r="C18" i="2" s="1"/>
  <c r="C19" i="2" s="1"/>
  <c r="C20" i="2" s="1"/>
  <c r="C21" i="2" s="1"/>
  <c r="C22" i="2" s="1"/>
  <c r="C23" i="2" s="1"/>
  <c r="E17" i="2"/>
  <c r="E18" i="2" s="1"/>
  <c r="E19" i="2" s="1"/>
  <c r="E20" i="2" s="1"/>
  <c r="E21" i="2" s="1"/>
  <c r="E22" i="2" s="1"/>
  <c r="E23" i="2" s="1"/>
  <c r="E24" i="2" s="1"/>
</calcChain>
</file>

<file path=xl/sharedStrings.xml><?xml version="1.0" encoding="utf-8"?>
<sst xmlns="http://schemas.openxmlformats.org/spreadsheetml/2006/main" count="88" uniqueCount="35">
  <si>
    <t>RGCP 2026 — Calcul du coefficient C et du montant annuel de la réduction</t>
  </si>
  <si>
    <t>Saisie (modifier uniquement les cellules en bleu)</t>
  </si>
  <si>
    <t>Rémunération annuelle brute (€)</t>
  </si>
  <si>
    <t>SMIC horaire (€)</t>
  </si>
  <si>
    <t>Heures annuelles de référence</t>
  </si>
  <si>
    <t>Taux FNAL (0,005 = 0,50% ; 0,001 = 0,10%)</t>
  </si>
  <si>
    <t>Paramètres (constants)</t>
  </si>
  <si>
    <t>vtmin</t>
  </si>
  <si>
    <t>Tmin</t>
  </si>
  <si>
    <t>Tdelta (selon FNAL)</t>
  </si>
  <si>
    <t>vexp</t>
  </si>
  <si>
    <t>p (exposant)</t>
  </si>
  <si>
    <t>Calculs intermédiaires (formules)</t>
  </si>
  <si>
    <t>vsmicrgc</t>
  </si>
  <si>
    <t>SMIC annuel (= SMIC horaire × heures)</t>
  </si>
  <si>
    <t>€</t>
  </si>
  <si>
    <t>x3</t>
  </si>
  <si>
    <t>Seuil 3×SMIC annuel</t>
  </si>
  <si>
    <t>vfbase</t>
  </si>
  <si>
    <t>Base = 1/2 × ((3×SMIC / R) − 1)</t>
  </si>
  <si>
    <t/>
  </si>
  <si>
    <t>vfbasep</t>
  </si>
  <si>
    <t>Base positive (MAX(0; base))</t>
  </si>
  <si>
    <t>Base^p</t>
  </si>
  <si>
    <t>vfdelta</t>
  </si>
  <si>
    <t>C brut = Tmin + Tdelta × Base^p</t>
  </si>
  <si>
    <t>vcoefrbs</t>
  </si>
  <si>
    <t>C plafonné à Tmin + Tdelta</t>
  </si>
  <si>
    <t>Coefficient C final (0 si R ≥ 3×SMIC ; arrondi 4 déc.)</t>
  </si>
  <si>
    <t>Montant annuel de la réduction (= R × C)</t>
  </si>
  <si>
    <t>Montant  de la réduction intermittent (= R × C)</t>
  </si>
  <si>
    <t>Notes :
• Les cellules en bleu sont les seules à modifier.
• Le coefficient C est plafonné à (Tmin + Tdelta) et arrondi à 4 décimales.
• Si la rémunération annuelle brute est ≥ 3×SMIC annuel, alors C=0 et la réduction=0.</t>
  </si>
  <si>
    <t>limite de 60 % du taux de retraite en part patr</t>
  </si>
  <si>
    <t>perm</t>
  </si>
  <si>
    <t>interm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</si>
</sst>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"/>
  </numFmts>
  <fonts count="7" x14ac:knownFonts="1">
    <font>
      <sz val="11"/>
      <color theme="1"/>
      <name val="Aptos Narrow"/>
      <family val="2"/>
      <scheme val="minor"/>
    </font>
    <font>
      <b/>
      <sz val="14"/>
      <color rgb="FFFFFFFF"/>
      <name val="Calibri"/>
      <family val="2"/>
    </font>
    <font>
      <b/>
      <sz val="11"/>
      <color rgb="FF1F4E79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0"/>
      <color rgb="FF40404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EFDA"/>
      </patternFill>
    </fill>
  </fills>
  <borders count="9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 style="thin">
        <color rgb="FFA0A0A0"/>
      </top>
      <bottom/>
      <diagonal/>
    </border>
    <border>
      <left/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/>
      <top/>
      <bottom/>
      <diagonal/>
    </border>
    <border>
      <left/>
      <right style="thin">
        <color rgb="FFA0A0A0"/>
      </right>
      <top/>
      <bottom/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5" borderId="1" xfId="0" applyFont="1" applyFill="1" applyBorder="1" applyAlignment="1">
      <alignment horizontal="left" vertical="center"/>
    </xf>
    <xf numFmtId="4" fontId="4" fillId="6" borderId="1" xfId="0" applyNumberFormat="1" applyFont="1" applyFill="1" applyBorder="1" applyAlignment="1">
      <alignment horizontal="right" vertical="center"/>
    </xf>
    <xf numFmtId="1" fontId="4" fillId="6" borderId="1" xfId="0" applyNumberFormat="1" applyFont="1" applyFill="1" applyBorder="1" applyAlignment="1">
      <alignment horizontal="right" vertical="center"/>
    </xf>
    <xf numFmtId="164" fontId="4" fillId="6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right" vertical="center"/>
    </xf>
    <xf numFmtId="2" fontId="5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166" fontId="3" fillId="2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left" vertical="center"/>
    </xf>
    <xf numFmtId="165" fontId="6" fillId="7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6" fillId="7" borderId="1" xfId="0" applyNumberFormat="1" applyFont="1" applyFill="1" applyBorder="1" applyAlignment="1">
      <alignment horizontal="right" vertical="center"/>
    </xf>
    <xf numFmtId="0" fontId="6" fillId="7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/>
    <xf numFmtId="0" fontId="2" fillId="4" borderId="0" xfId="0" applyFont="1" applyFill="1" applyAlignment="1">
      <alignment horizontal="left" vertical="center"/>
    </xf>
    <xf numFmtId="0" fontId="5" fillId="5" borderId="1" xfId="0" applyFont="1" applyFill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67BC-A035-497F-9A33-60122ED2D138}">
  <dimension ref="A1:G29"/>
  <sheetViews>
    <sheetView tabSelected="1" workbookViewId="0">
      <selection activeCell="J15" sqref="J15"/>
    </sheetView>
  </sheetViews>
  <sheetFormatPr baseColWidth="10" defaultRowHeight="14.4" x14ac:dyDescent="0.3"/>
  <cols>
    <col min="2" max="2" width="46.6640625" customWidth="1"/>
  </cols>
  <sheetData>
    <row r="1" spans="1:5" ht="18" x14ac:dyDescent="0.3">
      <c r="B1" s="16" t="s">
        <v>0</v>
      </c>
      <c r="C1" s="17"/>
      <c r="D1" s="17"/>
      <c r="E1" s="17"/>
    </row>
    <row r="2" spans="1:5" x14ac:dyDescent="0.3">
      <c r="C2" t="s">
        <v>33</v>
      </c>
      <c r="E2" t="s">
        <v>34</v>
      </c>
    </row>
    <row r="3" spans="1:5" x14ac:dyDescent="0.3">
      <c r="B3" s="18" t="s">
        <v>1</v>
      </c>
      <c r="C3" s="17"/>
      <c r="D3" s="17"/>
      <c r="E3" s="17"/>
    </row>
    <row r="4" spans="1:5" x14ac:dyDescent="0.3">
      <c r="B4" s="1" t="s">
        <v>2</v>
      </c>
      <c r="C4" s="2">
        <v>20000</v>
      </c>
      <c r="E4" s="2">
        <v>140</v>
      </c>
    </row>
    <row r="5" spans="1:5" x14ac:dyDescent="0.3">
      <c r="B5" s="1" t="s">
        <v>3</v>
      </c>
      <c r="C5" s="2">
        <v>11.88</v>
      </c>
      <c r="E5" s="2">
        <v>12.02</v>
      </c>
    </row>
    <row r="6" spans="1:5" x14ac:dyDescent="0.3">
      <c r="B6" s="1" t="s">
        <v>4</v>
      </c>
      <c r="C6" s="3">
        <v>1820</v>
      </c>
      <c r="E6" s="3">
        <v>16</v>
      </c>
    </row>
    <row r="7" spans="1:5" x14ac:dyDescent="0.3">
      <c r="B7" s="1" t="s">
        <v>5</v>
      </c>
      <c r="C7" s="4">
        <v>5.0000000000000001E-3</v>
      </c>
      <c r="E7" s="4">
        <v>1E-3</v>
      </c>
    </row>
    <row r="9" spans="1:5" x14ac:dyDescent="0.3">
      <c r="B9" s="18" t="s">
        <v>6</v>
      </c>
      <c r="C9" s="17"/>
      <c r="D9" s="17"/>
      <c r="E9" s="17"/>
    </row>
    <row r="10" spans="1:5" x14ac:dyDescent="0.3">
      <c r="A10" t="s">
        <v>7</v>
      </c>
      <c r="B10" s="5" t="s">
        <v>8</v>
      </c>
      <c r="C10" s="6">
        <v>0.02</v>
      </c>
      <c r="E10" s="6">
        <v>0.02</v>
      </c>
    </row>
    <row r="11" spans="1:5" x14ac:dyDescent="0.3">
      <c r="B11" s="5" t="s">
        <v>9</v>
      </c>
      <c r="C11" s="6">
        <v>0.37809999999999999</v>
      </c>
      <c r="E11" s="6">
        <f>C11</f>
        <v>0.37809999999999999</v>
      </c>
    </row>
    <row r="12" spans="1:5" x14ac:dyDescent="0.3">
      <c r="A12" t="s">
        <v>10</v>
      </c>
      <c r="B12" s="5" t="s">
        <v>11</v>
      </c>
      <c r="C12" s="7">
        <v>1.75</v>
      </c>
      <c r="E12" s="7">
        <v>1.75</v>
      </c>
    </row>
    <row r="14" spans="1:5" x14ac:dyDescent="0.3">
      <c r="B14" s="18" t="s">
        <v>12</v>
      </c>
      <c r="C14" s="17"/>
      <c r="D14" s="17"/>
      <c r="E14" s="17"/>
    </row>
    <row r="15" spans="1:5" x14ac:dyDescent="0.3">
      <c r="A15" t="s">
        <v>13</v>
      </c>
      <c r="B15" s="5" t="s">
        <v>14</v>
      </c>
      <c r="C15" s="8">
        <f>C6*C5</f>
        <v>21621.600000000002</v>
      </c>
      <c r="D15" s="9" t="s">
        <v>15</v>
      </c>
      <c r="E15" s="8">
        <f>E5*E6</f>
        <v>192.32</v>
      </c>
    </row>
    <row r="16" spans="1:5" x14ac:dyDescent="0.3">
      <c r="A16" t="s">
        <v>16</v>
      </c>
      <c r="B16" s="5" t="s">
        <v>17</v>
      </c>
      <c r="C16" s="8">
        <f>3*C15</f>
        <v>64864.800000000003</v>
      </c>
      <c r="D16" s="9" t="s">
        <v>15</v>
      </c>
      <c r="E16" s="8">
        <f>3*E15</f>
        <v>576.96</v>
      </c>
    </row>
    <row r="17" spans="1:7" x14ac:dyDescent="0.3">
      <c r="A17" t="s">
        <v>18</v>
      </c>
      <c r="B17" s="5" t="s">
        <v>19</v>
      </c>
      <c r="C17" s="10">
        <f>0.5*(C16/$C$4-1)</f>
        <v>1.1216200000000001</v>
      </c>
      <c r="D17" s="9" t="s">
        <v>20</v>
      </c>
      <c r="E17" s="10">
        <f>0.5*(E16/E4-1)</f>
        <v>1.5605714285714285</v>
      </c>
    </row>
    <row r="18" spans="1:7" x14ac:dyDescent="0.3">
      <c r="A18" t="s">
        <v>21</v>
      </c>
      <c r="B18" s="5" t="s">
        <v>22</v>
      </c>
      <c r="C18" s="10">
        <f>MAX(0,C17)</f>
        <v>1.1216200000000001</v>
      </c>
      <c r="D18" s="9" t="s">
        <v>20</v>
      </c>
      <c r="E18" s="10">
        <f>MAX(0,E17)</f>
        <v>1.5605714285714285</v>
      </c>
    </row>
    <row r="19" spans="1:7" x14ac:dyDescent="0.3">
      <c r="A19" t="s">
        <v>21</v>
      </c>
      <c r="B19" s="5" t="s">
        <v>23</v>
      </c>
      <c r="C19" s="10">
        <f>POWER(C18,$C$12)</f>
        <v>1.2224470400603002</v>
      </c>
      <c r="D19" s="9" t="s">
        <v>20</v>
      </c>
      <c r="E19" s="10">
        <f>POWER(E18,$C$12)</f>
        <v>2.1789456117727517</v>
      </c>
    </row>
    <row r="20" spans="1:7" x14ac:dyDescent="0.3">
      <c r="A20" t="s">
        <v>24</v>
      </c>
      <c r="B20" s="5" t="s">
        <v>25</v>
      </c>
      <c r="C20" s="10">
        <f>$C$10+$C$11*C19</f>
        <v>0.48220722584679954</v>
      </c>
      <c r="D20" s="9" t="s">
        <v>20</v>
      </c>
      <c r="E20" s="10">
        <f>E10+E11*E19</f>
        <v>0.84385933581127737</v>
      </c>
    </row>
    <row r="21" spans="1:7" x14ac:dyDescent="0.3">
      <c r="A21" t="s">
        <v>26</v>
      </c>
      <c r="B21" s="5" t="s">
        <v>27</v>
      </c>
      <c r="C21" s="10">
        <f>MIN($C$10+$C$11,C20)</f>
        <v>0.39810000000000001</v>
      </c>
      <c r="D21" s="9" t="s">
        <v>20</v>
      </c>
      <c r="E21" s="10">
        <f>MIN(E10+E11,E20)</f>
        <v>0.39810000000000001</v>
      </c>
    </row>
    <row r="22" spans="1:7" x14ac:dyDescent="0.3">
      <c r="A22" t="s">
        <v>26</v>
      </c>
      <c r="B22" s="11" t="s">
        <v>28</v>
      </c>
      <c r="C22" s="12">
        <f>IF($C$4&gt;=C16,0,ROUND(C21,4))</f>
        <v>0.39810000000000001</v>
      </c>
      <c r="D22" s="13" t="s">
        <v>20</v>
      </c>
      <c r="E22" s="12">
        <f>IF(E4&gt;=E16,0,ROUND(E21,4))</f>
        <v>0.39810000000000001</v>
      </c>
    </row>
    <row r="23" spans="1:7" x14ac:dyDescent="0.3">
      <c r="B23" s="11" t="s">
        <v>29</v>
      </c>
      <c r="C23" s="14">
        <f>$C$4*C22</f>
        <v>7962</v>
      </c>
      <c r="D23" s="13" t="s">
        <v>15</v>
      </c>
      <c r="E23" s="14">
        <f>E4*E22</f>
        <v>55.734000000000002</v>
      </c>
    </row>
    <row r="24" spans="1:7" x14ac:dyDescent="0.3">
      <c r="B24" s="11" t="s">
        <v>30</v>
      </c>
      <c r="E24">
        <f>E23*100/90</f>
        <v>61.926666666666669</v>
      </c>
      <c r="G24">
        <f>E24/39.81*6.01</f>
        <v>9.3488888888888884</v>
      </c>
    </row>
    <row r="25" spans="1:7" x14ac:dyDescent="0.3">
      <c r="B25" s="19" t="s">
        <v>31</v>
      </c>
      <c r="C25" s="20"/>
      <c r="D25" s="20"/>
      <c r="E25" s="21"/>
      <c r="G25">
        <f>E24/39.81*4</f>
        <v>6.2222222222222223</v>
      </c>
    </row>
    <row r="26" spans="1:7" x14ac:dyDescent="0.3">
      <c r="B26" s="22"/>
      <c r="C26" s="17"/>
      <c r="D26" s="17"/>
      <c r="E26" s="23"/>
      <c r="G26">
        <f>G25+G24</f>
        <v>15.571111111111112</v>
      </c>
    </row>
    <row r="27" spans="1:7" x14ac:dyDescent="0.3">
      <c r="B27" s="24"/>
      <c r="C27" s="25"/>
      <c r="D27" s="25"/>
      <c r="E27" s="26"/>
      <c r="G27">
        <f>E24-G26</f>
        <v>46.355555555555554</v>
      </c>
    </row>
    <row r="29" spans="1:7" x14ac:dyDescent="0.3">
      <c r="B29" s="15" t="s">
        <v>32</v>
      </c>
    </row>
  </sheetData>
  <mergeCells count="5">
    <mergeCell ref="B1:E1"/>
    <mergeCell ref="B3:E3"/>
    <mergeCell ref="B9:E9"/>
    <mergeCell ref="B14:E14"/>
    <mergeCell ref="B25:E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0DF4-2B3B-4902-B074-E6FAF97640DC}">
  <dimension ref="A1:E29"/>
  <sheetViews>
    <sheetView workbookViewId="0">
      <selection activeCell="C11" sqref="C11"/>
    </sheetView>
  </sheetViews>
  <sheetFormatPr baseColWidth="10" defaultRowHeight="14.4" x14ac:dyDescent="0.3"/>
  <cols>
    <col min="2" max="2" width="57.21875" customWidth="1"/>
  </cols>
  <sheetData>
    <row r="1" spans="1:5" ht="18" x14ac:dyDescent="0.3">
      <c r="B1" s="16" t="s">
        <v>0</v>
      </c>
      <c r="C1" s="17"/>
      <c r="D1" s="17"/>
      <c r="E1" s="17"/>
    </row>
    <row r="2" spans="1:5" x14ac:dyDescent="0.3">
      <c r="C2" t="s">
        <v>33</v>
      </c>
      <c r="E2" t="s">
        <v>34</v>
      </c>
    </row>
    <row r="3" spans="1:5" x14ac:dyDescent="0.3">
      <c r="B3" s="18" t="s">
        <v>1</v>
      </c>
      <c r="C3" s="17"/>
      <c r="D3" s="17"/>
      <c r="E3" s="17"/>
    </row>
    <row r="4" spans="1:5" x14ac:dyDescent="0.3">
      <c r="B4" s="1" t="s">
        <v>2</v>
      </c>
      <c r="C4" s="2">
        <v>20000</v>
      </c>
      <c r="E4" s="2">
        <v>1500</v>
      </c>
    </row>
    <row r="5" spans="1:5" x14ac:dyDescent="0.3">
      <c r="B5" s="1" t="s">
        <v>3</v>
      </c>
      <c r="C5" s="2">
        <v>11.88</v>
      </c>
      <c r="E5" s="2">
        <v>12.02</v>
      </c>
    </row>
    <row r="6" spans="1:5" x14ac:dyDescent="0.3">
      <c r="B6" s="1" t="s">
        <v>4</v>
      </c>
      <c r="C6" s="3">
        <v>1820</v>
      </c>
      <c r="E6" s="3">
        <v>151</v>
      </c>
    </row>
    <row r="7" spans="1:5" x14ac:dyDescent="0.3">
      <c r="B7" s="1" t="s">
        <v>5</v>
      </c>
      <c r="C7" s="4">
        <v>5.0000000000000001E-3</v>
      </c>
      <c r="E7" s="4">
        <v>1E-3</v>
      </c>
    </row>
    <row r="9" spans="1:5" x14ac:dyDescent="0.3">
      <c r="B9" s="18" t="s">
        <v>6</v>
      </c>
      <c r="C9" s="17"/>
      <c r="D9" s="17"/>
      <c r="E9" s="17"/>
    </row>
    <row r="10" spans="1:5" x14ac:dyDescent="0.3">
      <c r="A10" t="s">
        <v>7</v>
      </c>
      <c r="B10" s="5" t="s">
        <v>8</v>
      </c>
      <c r="C10" s="6">
        <v>0.02</v>
      </c>
      <c r="E10" s="6">
        <v>0.02</v>
      </c>
    </row>
    <row r="11" spans="1:5" x14ac:dyDescent="0.3">
      <c r="B11" s="5" t="s">
        <v>9</v>
      </c>
      <c r="C11" s="6">
        <v>0.3821</v>
      </c>
      <c r="E11" s="6">
        <v>0.3821</v>
      </c>
    </row>
    <row r="12" spans="1:5" x14ac:dyDescent="0.3">
      <c r="A12" t="s">
        <v>10</v>
      </c>
      <c r="B12" s="5" t="s">
        <v>11</v>
      </c>
      <c r="C12" s="7">
        <v>1.75</v>
      </c>
      <c r="E12" s="7">
        <v>1.75</v>
      </c>
    </row>
    <row r="14" spans="1:5" x14ac:dyDescent="0.3">
      <c r="B14" s="18" t="s">
        <v>12</v>
      </c>
      <c r="C14" s="17"/>
      <c r="D14" s="17"/>
      <c r="E14" s="17"/>
    </row>
    <row r="15" spans="1:5" x14ac:dyDescent="0.3">
      <c r="A15" t="s">
        <v>13</v>
      </c>
      <c r="B15" s="5" t="s">
        <v>14</v>
      </c>
      <c r="C15" s="8">
        <f>C6*C5</f>
        <v>21621.600000000002</v>
      </c>
      <c r="D15" s="9" t="s">
        <v>15</v>
      </c>
      <c r="E15" s="8">
        <f>E5*E6</f>
        <v>1815.02</v>
      </c>
    </row>
    <row r="16" spans="1:5" x14ac:dyDescent="0.3">
      <c r="A16" t="s">
        <v>16</v>
      </c>
      <c r="B16" s="5" t="s">
        <v>17</v>
      </c>
      <c r="C16" s="8">
        <f>3*C15</f>
        <v>64864.800000000003</v>
      </c>
      <c r="D16" s="9" t="s">
        <v>15</v>
      </c>
      <c r="E16" s="8">
        <f>3*E15</f>
        <v>5445.0599999999995</v>
      </c>
    </row>
    <row r="17" spans="1:5" x14ac:dyDescent="0.3">
      <c r="A17" t="s">
        <v>18</v>
      </c>
      <c r="B17" s="5" t="s">
        <v>19</v>
      </c>
      <c r="C17" s="10">
        <f>0.5*(C16/$C$4-1)</f>
        <v>1.1216200000000001</v>
      </c>
      <c r="D17" s="9" t="s">
        <v>20</v>
      </c>
      <c r="E17" s="10">
        <f>0.5*(E16/E4-1)</f>
        <v>1.3150199999999999</v>
      </c>
    </row>
    <row r="18" spans="1:5" x14ac:dyDescent="0.3">
      <c r="A18" t="s">
        <v>21</v>
      </c>
      <c r="B18" s="5" t="s">
        <v>22</v>
      </c>
      <c r="C18" s="10">
        <f>MAX(0,C17)</f>
        <v>1.1216200000000001</v>
      </c>
      <c r="D18" s="9" t="s">
        <v>20</v>
      </c>
      <c r="E18" s="10">
        <f>MAX(0,E17)</f>
        <v>1.3150199999999999</v>
      </c>
    </row>
    <row r="19" spans="1:5" x14ac:dyDescent="0.3">
      <c r="A19" t="s">
        <v>21</v>
      </c>
      <c r="B19" s="5" t="s">
        <v>23</v>
      </c>
      <c r="C19" s="10">
        <f>POWER(C18,$C$12)</f>
        <v>1.2224470400603002</v>
      </c>
      <c r="D19" s="9" t="s">
        <v>20</v>
      </c>
      <c r="E19" s="10">
        <f>POWER(E18,$C$12)</f>
        <v>1.6148479128321014</v>
      </c>
    </row>
    <row r="20" spans="1:5" x14ac:dyDescent="0.3">
      <c r="A20" t="s">
        <v>24</v>
      </c>
      <c r="B20" s="5" t="s">
        <v>25</v>
      </c>
      <c r="C20" s="10">
        <f>$C$10+$C$11*C19</f>
        <v>0.48709701400704075</v>
      </c>
      <c r="D20" s="9" t="s">
        <v>20</v>
      </c>
      <c r="E20" s="10">
        <f>E10+E11*E19</f>
        <v>0.63703338749314598</v>
      </c>
    </row>
    <row r="21" spans="1:5" x14ac:dyDescent="0.3">
      <c r="A21" t="s">
        <v>26</v>
      </c>
      <c r="B21" s="5" t="s">
        <v>27</v>
      </c>
      <c r="C21" s="10">
        <f>MIN($C$10+$C$11,C20)</f>
        <v>0.40210000000000001</v>
      </c>
      <c r="D21" s="9" t="s">
        <v>20</v>
      </c>
      <c r="E21" s="10">
        <f>MIN(E10+E11,E20)</f>
        <v>0.40210000000000001</v>
      </c>
    </row>
    <row r="22" spans="1:5" x14ac:dyDescent="0.3">
      <c r="A22" t="s">
        <v>26</v>
      </c>
      <c r="B22" s="11" t="s">
        <v>28</v>
      </c>
      <c r="C22" s="12">
        <f>IF($C$4&gt;=C16,0,ROUND(C21,4))</f>
        <v>0.40210000000000001</v>
      </c>
      <c r="D22" s="13" t="s">
        <v>20</v>
      </c>
      <c r="E22" s="12">
        <f>IF(E4&gt;=E16,0,ROUND(E21,4))</f>
        <v>0.40210000000000001</v>
      </c>
    </row>
    <row r="23" spans="1:5" x14ac:dyDescent="0.3">
      <c r="B23" s="11" t="s">
        <v>29</v>
      </c>
      <c r="C23" s="14">
        <f>$C$4*C22</f>
        <v>8042</v>
      </c>
      <c r="D23" s="13" t="s">
        <v>15</v>
      </c>
      <c r="E23" s="14">
        <f>E4*E22</f>
        <v>603.15</v>
      </c>
    </row>
    <row r="24" spans="1:5" x14ac:dyDescent="0.3">
      <c r="B24" s="11" t="s">
        <v>30</v>
      </c>
      <c r="E24">
        <f>E23*100/90</f>
        <v>670.16666666666663</v>
      </c>
    </row>
    <row r="25" spans="1:5" x14ac:dyDescent="0.3">
      <c r="B25" s="19" t="s">
        <v>31</v>
      </c>
      <c r="C25" s="20"/>
      <c r="D25" s="20"/>
      <c r="E25" s="21"/>
    </row>
    <row r="26" spans="1:5" x14ac:dyDescent="0.3">
      <c r="B26" s="22"/>
      <c r="C26" s="17"/>
      <c r="D26" s="17"/>
      <c r="E26" s="23"/>
    </row>
    <row r="27" spans="1:5" x14ac:dyDescent="0.3">
      <c r="B27" s="24"/>
      <c r="C27" s="25"/>
      <c r="D27" s="25"/>
      <c r="E27" s="26"/>
    </row>
    <row r="29" spans="1:5" x14ac:dyDescent="0.3">
      <c r="B29" s="15" t="s">
        <v>32</v>
      </c>
    </row>
  </sheetData>
  <mergeCells count="5">
    <mergeCell ref="B1:E1"/>
    <mergeCell ref="B3:E3"/>
    <mergeCell ref="B9:E9"/>
    <mergeCell ref="B14:E14"/>
    <mergeCell ref="B25:E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moins de 50</vt:lpstr>
      <vt:lpstr>Plus de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dARANJOS</dc:creator>
  <cp:lastModifiedBy>patrick dARANJOS</cp:lastModifiedBy>
  <cp:lastPrinted>2026-01-05T18:25:05Z</cp:lastPrinted>
  <dcterms:created xsi:type="dcterms:W3CDTF">2026-01-05T18:23:55Z</dcterms:created>
  <dcterms:modified xsi:type="dcterms:W3CDTF">2026-01-09T15:18:17Z</dcterms:modified>
</cp:coreProperties>
</file>